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Erfassungsbogen" sheetId="1" r:id="rId1"/>
    <sheet name="facteurs" sheetId="6" r:id="rId2"/>
    <sheet name="Instruction" sheetId="12" r:id="rId3"/>
    <sheet name="Exemple" sheetId="15" r:id="rId4"/>
  </sheets>
  <calcPr calcId="145621"/>
</workbook>
</file>

<file path=xl/calcChain.xml><?xml version="1.0" encoding="utf-8"?>
<calcChain xmlns="http://schemas.openxmlformats.org/spreadsheetml/2006/main">
  <c r="E25" i="1" l="1"/>
  <c r="E26" i="1"/>
  <c r="E25" i="15" l="1"/>
  <c r="E28" i="15"/>
  <c r="E29" i="15"/>
  <c r="E24" i="15"/>
  <c r="E27" i="1"/>
  <c r="E28" i="1"/>
  <c r="E29" i="1"/>
  <c r="E24" i="1"/>
  <c r="C38" i="15" l="1"/>
  <c r="C34" i="15"/>
  <c r="K30" i="15"/>
  <c r="F30" i="15"/>
  <c r="J29" i="15"/>
  <c r="J28" i="15"/>
  <c r="J27" i="15"/>
  <c r="J26" i="15"/>
  <c r="J25" i="15"/>
  <c r="J24" i="15"/>
  <c r="K22" i="15"/>
  <c r="I22" i="15"/>
  <c r="H22" i="15"/>
  <c r="G22" i="15"/>
  <c r="F22" i="15"/>
  <c r="E21" i="15"/>
  <c r="J21" i="15" s="1"/>
  <c r="E20" i="15"/>
  <c r="J20" i="15" s="1"/>
  <c r="E19" i="15"/>
  <c r="J19" i="15" s="1"/>
  <c r="E18" i="15"/>
  <c r="J18" i="15" s="1"/>
  <c r="E17" i="15"/>
  <c r="J17" i="15" s="1"/>
  <c r="E16" i="15"/>
  <c r="J16" i="15" s="1"/>
  <c r="E15" i="15"/>
  <c r="J15" i="15" s="1"/>
  <c r="E14" i="15"/>
  <c r="J14" i="15" s="1"/>
  <c r="E13" i="15"/>
  <c r="J13" i="15" s="1"/>
  <c r="E12" i="15"/>
  <c r="J12" i="15" s="1"/>
  <c r="E11" i="15"/>
  <c r="J11" i="15" s="1"/>
  <c r="E10" i="15"/>
  <c r="J10" i="15" s="1"/>
  <c r="K2" i="15"/>
  <c r="K4" i="15" s="1"/>
  <c r="J30" i="15" l="1"/>
  <c r="K31" i="15"/>
  <c r="D34" i="15"/>
  <c r="J22" i="15"/>
  <c r="F30" i="1"/>
  <c r="J31" i="15" l="1"/>
  <c r="K30" i="1"/>
  <c r="E11" i="1" l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I22" i="1" l="1"/>
  <c r="E10" i="1" l="1"/>
  <c r="J10" i="1" s="1"/>
  <c r="J25" i="1" l="1"/>
  <c r="J26" i="1"/>
  <c r="J27" i="1"/>
  <c r="J28" i="1"/>
  <c r="J29" i="1"/>
  <c r="J24" i="1"/>
  <c r="J30" i="1" l="1"/>
  <c r="C38" i="1"/>
  <c r="C34" i="1"/>
  <c r="K2" i="1"/>
  <c r="K4" i="1" s="1"/>
  <c r="D34" i="1" l="1"/>
  <c r="G22" i="1"/>
  <c r="H22" i="1"/>
  <c r="K22" i="1"/>
  <c r="K31" i="1" s="1"/>
  <c r="F22" i="1"/>
  <c r="J22" i="1" l="1"/>
  <c r="J31" i="1" s="1"/>
</calcChain>
</file>

<file path=xl/comments1.xml><?xml version="1.0" encoding="utf-8"?>
<comments xmlns="http://schemas.openxmlformats.org/spreadsheetml/2006/main">
  <authors>
    <author>Peter Stauffer</author>
  </authors>
  <commentList>
    <comment ref="K4" authorId="0">
      <text>
        <r>
          <rPr>
            <b/>
            <sz val="9"/>
            <color indexed="81"/>
            <rFont val="Tahoma"/>
            <charset val="1"/>
          </rPr>
          <t>Peter Stauffer: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 xml:space="preserve">Entrez la date en format dd.mm.yyyy de régler manuellement l'année de déclaration
</t>
        </r>
      </text>
    </comment>
  </commentList>
</comments>
</file>

<file path=xl/comments2.xml><?xml version="1.0" encoding="utf-8"?>
<comments xmlns="http://schemas.openxmlformats.org/spreadsheetml/2006/main">
  <authors>
    <author>Peter Stauffer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Peter Stauffer:</t>
        </r>
        <r>
          <rPr>
            <sz val="9"/>
            <color indexed="81"/>
            <rFont val="Tahoma"/>
            <family val="2"/>
          </rPr>
          <t xml:space="preserve">
Entrez la date en format dd.mm.yyyy de régler manuellement l'année de déclaration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Peter Stauffer: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Sont reconnus à l'option SMC / BMC Moulage à chaud de résine normale pour débloquer le facteur d'émission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Peter Stauffer:</t>
        </r>
        <r>
          <rPr>
            <sz val="9"/>
            <color indexed="81"/>
            <rFont val="Tahoma"/>
            <family val="2"/>
          </rPr>
          <t xml:space="preserve">
Sont reconnus à l'option SMC / BMC Moulage par injaction de résine normale pour débloquer le facteur d'émission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>Peter Stauffer: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Entrez la teneur en COV pour Anti-Agglomérant ou autres produits auxiliaires</t>
        </r>
      </text>
    </comment>
    <comment ref="E27" authorId="0">
      <text>
        <r>
          <rPr>
            <b/>
            <sz val="9"/>
            <color indexed="81"/>
            <rFont val="Tahoma"/>
            <charset val="1"/>
          </rPr>
          <t>Peter Stauffer: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Entrez la teneur en COV pour Anti-Agglomérant ou autres produits auxiliaires</t>
        </r>
      </text>
    </comment>
  </commentList>
</comments>
</file>

<file path=xl/sharedStrings.xml><?xml version="1.0" encoding="utf-8"?>
<sst xmlns="http://schemas.openxmlformats.org/spreadsheetml/2006/main" count="127" uniqueCount="73">
  <si>
    <t>-</t>
  </si>
  <si>
    <t>Gelcoat</t>
  </si>
  <si>
    <t>Gelcoat            kg</t>
  </si>
  <si>
    <t>Adresse:</t>
  </si>
  <si>
    <t>Musterfirma</t>
  </si>
  <si>
    <t>Hagweg 23</t>
  </si>
  <si>
    <t>5723 Teufenthal</t>
  </si>
  <si>
    <t>Hans Muster</t>
  </si>
  <si>
    <t xml:space="preserve"> SMC/BMC  kg</t>
  </si>
  <si>
    <t>Schachenallee 29C</t>
  </si>
  <si>
    <t>5000 Aarau</t>
  </si>
  <si>
    <t>062 834 00 60</t>
  </si>
  <si>
    <t>Total</t>
  </si>
  <si>
    <t>hans.muster@musterfirma.ch</t>
  </si>
  <si>
    <t>062 945 56 87</t>
  </si>
  <si>
    <t>Xxyy</t>
  </si>
  <si>
    <t>Signature</t>
  </si>
  <si>
    <t>Somme intermédiaire</t>
  </si>
  <si>
    <t>Achat kg</t>
  </si>
  <si>
    <t>Procédé</t>
  </si>
  <si>
    <t>Type de résine</t>
  </si>
  <si>
    <t>Facteur d'émission</t>
  </si>
  <si>
    <t>Emissions kg</t>
  </si>
  <si>
    <t>Remarques</t>
  </si>
  <si>
    <t>Année considérée</t>
  </si>
  <si>
    <t>Sommes</t>
  </si>
  <si>
    <t>Acétone</t>
  </si>
  <si>
    <t>Emissions Année précédente</t>
  </si>
  <si>
    <t>Consommation plus élevée</t>
  </si>
  <si>
    <t>Catégorie / procédé</t>
  </si>
  <si>
    <t xml:space="preserve">Facteurs d'émissions selon l'étude Carbotech </t>
  </si>
  <si>
    <t>Teneur COV</t>
  </si>
  <si>
    <t>Chlorure de méthylène</t>
  </si>
  <si>
    <t>Anti-agglomérant</t>
  </si>
  <si>
    <t xml:space="preserve">résine modifiée par des produits auxiliaires ou une recette spéciale, avec des faibles émissions de COV </t>
  </si>
  <si>
    <t>Feed-back et questions à:</t>
  </si>
  <si>
    <t xml:space="preserve">Définition résine écologique </t>
  </si>
  <si>
    <t>Moyens auxiliaires / solvants</t>
  </si>
  <si>
    <t>Résine normale</t>
  </si>
  <si>
    <t xml:space="preserve">Résine écologique </t>
  </si>
  <si>
    <t>SMC/BMC  Moulage à chaud</t>
  </si>
  <si>
    <t>SMC/BMC  Moulage par injection</t>
  </si>
  <si>
    <t>I Injection, RTM, tous les procédés avec post-combustion thermique</t>
  </si>
  <si>
    <t>II Pression, sur site (assainissement des tuyaux)</t>
  </si>
  <si>
    <t>IV Main</t>
  </si>
  <si>
    <t>V Injecter, enrouler, centrifuger</t>
  </si>
  <si>
    <t>Entreprise:</t>
  </si>
  <si>
    <t>NPA / lieu:</t>
  </si>
  <si>
    <t>Interlocuteur:</t>
  </si>
  <si>
    <t>E-mail:</t>
  </si>
  <si>
    <t>Téléphone:</t>
  </si>
  <si>
    <t>Emissions année précédente</t>
  </si>
  <si>
    <t xml:space="preserve">Normal -&gt; résine écologique </t>
  </si>
  <si>
    <t>Moins de commandes</t>
  </si>
  <si>
    <t>Résine normale kg</t>
  </si>
  <si>
    <t>Résine écologique kg</t>
  </si>
  <si>
    <t xml:space="preserve">Les champs gris </t>
  </si>
  <si>
    <t>sont des champs de saisie</t>
  </si>
  <si>
    <t>Produits auxiliaires</t>
  </si>
  <si>
    <t>III Moulage, polybéton, plaques ondulées</t>
  </si>
  <si>
    <t>Association suisse des matières plastiques (ASP)</t>
  </si>
  <si>
    <t>Bureau</t>
  </si>
  <si>
    <t>Instruction / remarques</t>
  </si>
  <si>
    <t>Les champs gris sont des champs de saisie</t>
  </si>
  <si>
    <t>Définition résine écologique</t>
  </si>
  <si>
    <t xml:space="preserve">résine modifiée par des produits auxiliaires ou une recette spéciale, avec des faibles émissions de COV  </t>
  </si>
  <si>
    <t xml:space="preserve">Si elles l'exigent, les autorités peuvent voir les données dans les entreprises. </t>
  </si>
  <si>
    <t xml:space="preserve">Il n'est pas nécessaire de soumettre des documents supplémentaires. </t>
  </si>
  <si>
    <t>Le tableau doit être remis chaque année au 28 février à l'office cantonal de la protection de l'air.</t>
  </si>
  <si>
    <t xml:space="preserve">Les quantités d'achat sont la base de l'explication. </t>
  </si>
  <si>
    <t xml:space="preserve">Dans le tableau des exemples, des commentaires sont insérés derrière les cellules marquées.  </t>
  </si>
  <si>
    <t xml:space="preserve">Faites glisser le curseur sur le triangle rouge pour voir s'afficher le commentaire. </t>
  </si>
  <si>
    <t>Autres produits auxiliaires (colonne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</si>
</sst>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14" xfId="0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1" xfId="0" applyFill="1" applyBorder="1"/>
    <xf numFmtId="10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/>
    </xf>
    <xf numFmtId="14" fontId="0" fillId="0" borderId="0" xfId="0" applyNumberFormat="1"/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14" fontId="0" fillId="5" borderId="0" xfId="0" applyNumberFormat="1" applyFill="1" applyAlignment="1">
      <alignment horizontal="left"/>
    </xf>
    <xf numFmtId="0" fontId="0" fillId="5" borderId="0" xfId="0" applyFill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3" xfId="0" applyFont="1" applyFill="1" applyBorder="1"/>
    <xf numFmtId="0" fontId="8" fillId="0" borderId="18" xfId="0" applyFont="1" applyBorder="1"/>
    <xf numFmtId="0" fontId="0" fillId="0" borderId="21" xfId="0" applyBorder="1"/>
    <xf numFmtId="0" fontId="0" fillId="0" borderId="19" xfId="0" applyBorder="1"/>
    <xf numFmtId="0" fontId="8" fillId="0" borderId="20" xfId="0" applyFont="1" applyBorder="1"/>
    <xf numFmtId="0" fontId="0" fillId="0" borderId="22" xfId="0" applyBorder="1"/>
    <xf numFmtId="0" fontId="0" fillId="0" borderId="3" xfId="0" applyBorder="1"/>
    <xf numFmtId="1" fontId="0" fillId="0" borderId="4" xfId="0" applyNumberFormat="1" applyBorder="1"/>
    <xf numFmtId="1" fontId="0" fillId="0" borderId="12" xfId="0" applyNumberFormat="1" applyBorder="1"/>
    <xf numFmtId="1" fontId="0" fillId="2" borderId="15" xfId="0" applyNumberFormat="1" applyFill="1" applyBorder="1"/>
    <xf numFmtId="0" fontId="11" fillId="0" borderId="0" xfId="0" applyFont="1"/>
    <xf numFmtId="0" fontId="3" fillId="0" borderId="0" xfId="0" applyFont="1"/>
    <xf numFmtId="0" fontId="0" fillId="4" borderId="4" xfId="0" applyFill="1" applyBorder="1" applyProtection="1">
      <protection locked="0"/>
    </xf>
    <xf numFmtId="10" fontId="0" fillId="0" borderId="4" xfId="1" applyNumberFormat="1" applyFont="1" applyBorder="1" applyAlignment="1" applyProtection="1">
      <alignment horizontal="center"/>
      <protection locked="0"/>
    </xf>
    <xf numFmtId="10" fontId="0" fillId="0" borderId="12" xfId="1" applyNumberFormat="1" applyFont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5" fillId="4" borderId="2" xfId="0" applyFont="1" applyFill="1" applyBorder="1"/>
    <xf numFmtId="0" fontId="8" fillId="4" borderId="14" xfId="0" applyFont="1" applyFill="1" applyBorder="1"/>
    <xf numFmtId="0" fontId="0" fillId="0" borderId="23" xfId="0" applyBorder="1" applyAlignment="1">
      <alignment horizontal="center"/>
    </xf>
    <xf numFmtId="0" fontId="0" fillId="6" borderId="1" xfId="0" applyFill="1" applyBorder="1"/>
    <xf numFmtId="0" fontId="0" fillId="2" borderId="24" xfId="0" applyFill="1" applyBorder="1"/>
    <xf numFmtId="0" fontId="3" fillId="6" borderId="4" xfId="0" applyFont="1" applyFill="1" applyBorder="1"/>
    <xf numFmtId="165" fontId="10" fillId="0" borderId="19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0" fillId="4" borderId="0" xfId="0" applyFill="1" applyAlignment="1"/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4" fillId="4" borderId="16" xfId="2" applyFill="1" applyBorder="1" applyAlignment="1" applyProtection="1">
      <protection locked="0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2" xfId="0" applyBorder="1" applyProtection="1">
      <protection locked="0"/>
    </xf>
  </cellXfs>
  <cellStyles count="3">
    <cellStyle name="Hyper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23</xdr:row>
      <xdr:rowOff>8637</xdr:rowOff>
    </xdr:from>
    <xdr:to>
      <xdr:col>4</xdr:col>
      <xdr:colOff>839470</xdr:colOff>
      <xdr:row>29</xdr:row>
      <xdr:rowOff>36194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3809112"/>
          <a:ext cx="2344420" cy="117055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22</xdr:row>
      <xdr:rowOff>179143</xdr:rowOff>
    </xdr:from>
    <xdr:to>
      <xdr:col>7</xdr:col>
      <xdr:colOff>676275</xdr:colOff>
      <xdr:row>30</xdr:row>
      <xdr:rowOff>170307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3789118"/>
          <a:ext cx="2162175" cy="1515164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0</xdr:row>
      <xdr:rowOff>209550</xdr:rowOff>
    </xdr:from>
    <xdr:to>
      <xdr:col>14</xdr:col>
      <xdr:colOff>170750</xdr:colOff>
      <xdr:row>10</xdr:row>
      <xdr:rowOff>9289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43800" y="209550"/>
          <a:ext cx="5600000" cy="18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133350</xdr:rowOff>
    </xdr:from>
    <xdr:to>
      <xdr:col>5</xdr:col>
      <xdr:colOff>742129</xdr:colOff>
      <xdr:row>18</xdr:row>
      <xdr:rowOff>104612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" y="2409825"/>
          <a:ext cx="6571429" cy="1304762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11</xdr:row>
      <xdr:rowOff>142875</xdr:rowOff>
    </xdr:from>
    <xdr:to>
      <xdr:col>16</xdr:col>
      <xdr:colOff>456280</xdr:colOff>
      <xdr:row>20</xdr:row>
      <xdr:rowOff>114089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91425" y="2419350"/>
          <a:ext cx="7361905" cy="1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abSelected="1" topLeftCell="B1" zoomScaleNormal="100" workbookViewId="0">
      <selection activeCell="Q14" sqref="Q14"/>
    </sheetView>
  </sheetViews>
  <sheetFormatPr baseColWidth="10" defaultRowHeight="15" x14ac:dyDescent="0.25"/>
  <cols>
    <col min="1" max="1" width="2.7109375" customWidth="1"/>
    <col min="2" max="2" width="5.85546875" customWidth="1"/>
    <col min="3" max="3" width="37.140625" customWidth="1"/>
    <col min="4" max="4" width="14" customWidth="1"/>
    <col min="5" max="5" width="15.85546875" customWidth="1"/>
    <col min="6" max="9" width="12.5703125" customWidth="1"/>
    <col min="10" max="10" width="17.140625" customWidth="1"/>
    <col min="12" max="12" width="25.85546875" customWidth="1"/>
  </cols>
  <sheetData>
    <row r="2" spans="2:12" x14ac:dyDescent="0.25">
      <c r="C2" t="s">
        <v>46</v>
      </c>
      <c r="D2" s="55"/>
      <c r="E2" s="55"/>
      <c r="F2" s="55"/>
      <c r="K2" s="20">
        <f ca="1">TODAY()</f>
        <v>41648</v>
      </c>
    </row>
    <row r="3" spans="2:12" ht="15.75" thickBot="1" x14ac:dyDescent="0.3">
      <c r="C3" t="s">
        <v>3</v>
      </c>
      <c r="D3" s="56"/>
      <c r="E3" s="56"/>
      <c r="F3" s="56"/>
    </row>
    <row r="4" spans="2:12" ht="15.75" customHeight="1" x14ac:dyDescent="0.25">
      <c r="C4" t="s">
        <v>47</v>
      </c>
      <c r="D4" s="56"/>
      <c r="E4" s="56"/>
      <c r="F4" s="56"/>
      <c r="I4" s="58" t="s">
        <v>24</v>
      </c>
      <c r="J4" s="59"/>
      <c r="K4" s="52">
        <f ca="1">K2-366</f>
        <v>41282</v>
      </c>
    </row>
    <row r="5" spans="2:12" ht="15.75" customHeight="1" thickBot="1" x14ac:dyDescent="0.3">
      <c r="C5" t="s">
        <v>48</v>
      </c>
      <c r="D5" s="56"/>
      <c r="E5" s="56"/>
      <c r="F5" s="56"/>
      <c r="I5" s="60"/>
      <c r="J5" s="61"/>
      <c r="K5" s="53"/>
    </row>
    <row r="6" spans="2:12" x14ac:dyDescent="0.25">
      <c r="C6" t="s">
        <v>50</v>
      </c>
      <c r="D6" s="56"/>
      <c r="E6" s="56"/>
      <c r="F6" s="56"/>
    </row>
    <row r="7" spans="2:12" x14ac:dyDescent="0.25">
      <c r="C7" t="s">
        <v>49</v>
      </c>
      <c r="D7" s="57"/>
      <c r="E7" s="55"/>
      <c r="F7" s="55"/>
    </row>
    <row r="8" spans="2:12" ht="15.75" thickBot="1" x14ac:dyDescent="0.3"/>
    <row r="9" spans="2:12" ht="45" x14ac:dyDescent="0.25">
      <c r="B9" s="6"/>
      <c r="C9" s="7" t="s">
        <v>19</v>
      </c>
      <c r="D9" s="7" t="s">
        <v>20</v>
      </c>
      <c r="E9" s="8" t="s">
        <v>21</v>
      </c>
      <c r="F9" s="8" t="s">
        <v>55</v>
      </c>
      <c r="G9" s="8" t="s">
        <v>54</v>
      </c>
      <c r="H9" s="8" t="s">
        <v>2</v>
      </c>
      <c r="I9" s="8" t="s">
        <v>8</v>
      </c>
      <c r="J9" s="8" t="s">
        <v>22</v>
      </c>
      <c r="K9" s="8" t="s">
        <v>51</v>
      </c>
      <c r="L9" s="9" t="s">
        <v>23</v>
      </c>
    </row>
    <row r="10" spans="2:12" x14ac:dyDescent="0.25">
      <c r="B10" s="10">
        <v>1</v>
      </c>
      <c r="C10" s="40" t="s">
        <v>59</v>
      </c>
      <c r="D10" s="40" t="s">
        <v>38</v>
      </c>
      <c r="E10" s="19">
        <f>IF(C10="","",INDEX(facteurs!$B$2:$E$9,MATCH($C10,facteurs!$B$2:$B$9,0),MATCH($D10,facteurs!$B$2:$E$2,0)))</f>
        <v>0.01</v>
      </c>
      <c r="F10" s="40"/>
      <c r="G10" s="40"/>
      <c r="H10" s="40"/>
      <c r="I10" s="40"/>
      <c r="J10" s="35">
        <f>IF(OR(E10="-",E10=""),0,(E10*F10)+(E10*G10)+(E10*H10)+(E10*I10))</f>
        <v>0</v>
      </c>
      <c r="K10" s="40"/>
      <c r="L10" s="44"/>
    </row>
    <row r="11" spans="2:12" x14ac:dyDescent="0.25">
      <c r="B11" s="10">
        <v>2</v>
      </c>
      <c r="C11" s="40"/>
      <c r="D11" s="40"/>
      <c r="E11" s="19" t="str">
        <f>IF(C11="","",INDEX(facteurs!$B$2:$E$9,MATCH($C11,facteurs!$B$2:$B$9,0),MATCH($D11,facteurs!$B$2:$E$2,0)))</f>
        <v/>
      </c>
      <c r="F11" s="40"/>
      <c r="G11" s="40"/>
      <c r="H11" s="40"/>
      <c r="I11" s="40"/>
      <c r="J11" s="35">
        <f t="shared" ref="J11:J21" si="0">IF(OR(E11="-",E11=""),0,(E11*F11)+(E11*G11)+(E11*H11)+(E11*I11))</f>
        <v>0</v>
      </c>
      <c r="K11" s="40"/>
      <c r="L11" s="44"/>
    </row>
    <row r="12" spans="2:12" x14ac:dyDescent="0.25">
      <c r="B12" s="10">
        <v>3</v>
      </c>
      <c r="C12" s="40"/>
      <c r="D12" s="40"/>
      <c r="E12" s="19" t="str">
        <f>IF(C12="","",INDEX(facteurs!$B$2:$E$9,MATCH($C12,facteurs!$B$2:$B$9,0),MATCH($D12,facteurs!$B$2:$E$2,0)))</f>
        <v/>
      </c>
      <c r="F12" s="40"/>
      <c r="G12" s="40"/>
      <c r="H12" s="40"/>
      <c r="I12" s="40"/>
      <c r="J12" s="35">
        <f t="shared" si="0"/>
        <v>0</v>
      </c>
      <c r="K12" s="40"/>
      <c r="L12" s="44"/>
    </row>
    <row r="13" spans="2:12" x14ac:dyDescent="0.25">
      <c r="B13" s="10">
        <v>4</v>
      </c>
      <c r="C13" s="40"/>
      <c r="D13" s="40"/>
      <c r="E13" s="19" t="str">
        <f>IF(C13="","",INDEX(facteurs!$B$2:$E$9,MATCH($C13,facteurs!$B$2:$B$9,0),MATCH($D13,facteurs!$B$2:$E$2,0)))</f>
        <v/>
      </c>
      <c r="F13" s="40"/>
      <c r="G13" s="40"/>
      <c r="H13" s="40"/>
      <c r="I13" s="40"/>
      <c r="J13" s="35">
        <f t="shared" si="0"/>
        <v>0</v>
      </c>
      <c r="K13" s="40"/>
      <c r="L13" s="44"/>
    </row>
    <row r="14" spans="2:12" x14ac:dyDescent="0.25">
      <c r="B14" s="10">
        <v>5</v>
      </c>
      <c r="C14" s="40"/>
      <c r="D14" s="40"/>
      <c r="E14" s="19" t="str">
        <f>IF(C14="","",INDEX(facteurs!$B$2:$E$9,MATCH($C14,facteurs!$B$2:$B$9,0),MATCH($D14,facteurs!$B$2:$E$2,0)))</f>
        <v/>
      </c>
      <c r="F14" s="40"/>
      <c r="G14" s="40"/>
      <c r="H14" s="40"/>
      <c r="I14" s="40"/>
      <c r="J14" s="35">
        <f t="shared" si="0"/>
        <v>0</v>
      </c>
      <c r="K14" s="40"/>
      <c r="L14" s="44"/>
    </row>
    <row r="15" spans="2:12" x14ac:dyDescent="0.25">
      <c r="B15" s="10">
        <v>6</v>
      </c>
      <c r="C15" s="40"/>
      <c r="D15" s="40"/>
      <c r="E15" s="19" t="str">
        <f>IF(C15="","",INDEX(facteurs!$B$2:$E$9,MATCH($C15,facteurs!$B$2:$B$9,0),MATCH($D15,facteurs!$B$2:$E$2,0)))</f>
        <v/>
      </c>
      <c r="F15" s="40"/>
      <c r="G15" s="40"/>
      <c r="H15" s="40"/>
      <c r="I15" s="40"/>
      <c r="J15" s="35">
        <f t="shared" si="0"/>
        <v>0</v>
      </c>
      <c r="K15" s="40"/>
      <c r="L15" s="44"/>
    </row>
    <row r="16" spans="2:12" x14ac:dyDescent="0.25">
      <c r="B16" s="10">
        <v>7</v>
      </c>
      <c r="C16" s="40"/>
      <c r="D16" s="40"/>
      <c r="E16" s="19" t="str">
        <f>IF(C16="","",INDEX(facteurs!$B$2:$E$9,MATCH($C16,facteurs!$B$2:$B$9,0),MATCH($D16,facteurs!$B$2:$E$2,0)))</f>
        <v/>
      </c>
      <c r="F16" s="40"/>
      <c r="G16" s="40"/>
      <c r="H16" s="40"/>
      <c r="I16" s="40"/>
      <c r="J16" s="35">
        <f t="shared" si="0"/>
        <v>0</v>
      </c>
      <c r="K16" s="40"/>
      <c r="L16" s="44"/>
    </row>
    <row r="17" spans="2:12" x14ac:dyDescent="0.25">
      <c r="B17" s="10">
        <v>8</v>
      </c>
      <c r="C17" s="40"/>
      <c r="D17" s="40"/>
      <c r="E17" s="19" t="str">
        <f>IF(C17="","",INDEX(facteurs!$B$2:$E$9,MATCH($C17,facteurs!$B$2:$B$9,0),MATCH($D17,facteurs!$B$2:$E$2,0)))</f>
        <v/>
      </c>
      <c r="F17" s="40"/>
      <c r="G17" s="40"/>
      <c r="H17" s="40"/>
      <c r="I17" s="40"/>
      <c r="J17" s="35">
        <f t="shared" si="0"/>
        <v>0</v>
      </c>
      <c r="K17" s="40"/>
      <c r="L17" s="44"/>
    </row>
    <row r="18" spans="2:12" x14ac:dyDescent="0.25">
      <c r="B18" s="10">
        <v>9</v>
      </c>
      <c r="C18" s="40"/>
      <c r="D18" s="40"/>
      <c r="E18" s="19" t="str">
        <f>IF(C18="","",INDEX(facteurs!$B$2:$E$9,MATCH($C18,facteurs!$B$2:$B$9,0),MATCH($D18,facteurs!$B$2:$E$2,0)))</f>
        <v/>
      </c>
      <c r="F18" s="40"/>
      <c r="G18" s="40"/>
      <c r="H18" s="40"/>
      <c r="I18" s="40"/>
      <c r="J18" s="35">
        <f t="shared" si="0"/>
        <v>0</v>
      </c>
      <c r="K18" s="40"/>
      <c r="L18" s="44"/>
    </row>
    <row r="19" spans="2:12" x14ac:dyDescent="0.25">
      <c r="B19" s="10">
        <v>10</v>
      </c>
      <c r="C19" s="40"/>
      <c r="D19" s="40"/>
      <c r="E19" s="19" t="str">
        <f>IF(C19="","",INDEX(facteurs!$B$2:$E$9,MATCH($C19,facteurs!$B$2:$B$9,0),MATCH($D19,facteurs!$B$2:$E$2,0)))</f>
        <v/>
      </c>
      <c r="F19" s="40"/>
      <c r="G19" s="40"/>
      <c r="H19" s="40"/>
      <c r="I19" s="40"/>
      <c r="J19" s="35">
        <f t="shared" si="0"/>
        <v>0</v>
      </c>
      <c r="K19" s="40"/>
      <c r="L19" s="44"/>
    </row>
    <row r="20" spans="2:12" x14ac:dyDescent="0.25">
      <c r="B20" s="10">
        <v>11</v>
      </c>
      <c r="C20" s="40"/>
      <c r="D20" s="40"/>
      <c r="E20" s="19" t="str">
        <f>IF(C20="","",INDEX(facteurs!$B$2:$E$9,MATCH($C20,facteurs!$B$2:$B$9,0),MATCH($D20,facteurs!$B$2:$E$2,0)))</f>
        <v/>
      </c>
      <c r="F20" s="40"/>
      <c r="G20" s="40"/>
      <c r="H20" s="40"/>
      <c r="I20" s="40"/>
      <c r="J20" s="35">
        <f t="shared" si="0"/>
        <v>0</v>
      </c>
      <c r="K20" s="40"/>
      <c r="L20" s="44"/>
    </row>
    <row r="21" spans="2:12" ht="15.75" thickBot="1" x14ac:dyDescent="0.3">
      <c r="B21" s="11">
        <v>12</v>
      </c>
      <c r="C21" s="40"/>
      <c r="D21" s="40"/>
      <c r="E21" s="19" t="str">
        <f>IF(C21="","",INDEX(facteurs!$B$2:$E$9,MATCH($C21,facteurs!$B$2:$B$9,0),MATCH($D21,facteurs!$B$2:$E$2,0)))</f>
        <v/>
      </c>
      <c r="F21" s="43"/>
      <c r="G21" s="43"/>
      <c r="H21" s="43"/>
      <c r="I21" s="40"/>
      <c r="J21" s="35">
        <f t="shared" si="0"/>
        <v>0</v>
      </c>
      <c r="K21" s="43"/>
      <c r="L21" s="45"/>
    </row>
    <row r="22" spans="2:12" ht="15.75" thickBot="1" x14ac:dyDescent="0.3">
      <c r="B22" s="48"/>
      <c r="C22" s="16" t="s">
        <v>25</v>
      </c>
      <c r="F22" s="13">
        <f t="shared" ref="F22:K22" si="1">SUM(F10:F21)</f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37">
        <f t="shared" si="1"/>
        <v>0</v>
      </c>
      <c r="K22" s="15">
        <f t="shared" si="1"/>
        <v>0</v>
      </c>
      <c r="L22" s="9"/>
    </row>
    <row r="23" spans="2:12" ht="33.75" customHeight="1" x14ac:dyDescent="0.25">
      <c r="B23" s="6"/>
      <c r="C23" s="7" t="s">
        <v>58</v>
      </c>
      <c r="D23" s="7"/>
      <c r="E23" s="8" t="s">
        <v>31</v>
      </c>
      <c r="F23" s="8" t="s">
        <v>18</v>
      </c>
      <c r="G23" s="8"/>
      <c r="H23" s="8"/>
      <c r="I23" s="8"/>
      <c r="J23" s="8" t="s">
        <v>22</v>
      </c>
      <c r="K23" s="8"/>
      <c r="L23" s="9"/>
    </row>
    <row r="24" spans="2:12" x14ac:dyDescent="0.25">
      <c r="B24" s="10">
        <v>1</v>
      </c>
      <c r="C24" s="40"/>
      <c r="D24" s="41"/>
      <c r="E24" s="41" t="str">
        <f>IF(C24="","",(VLOOKUP(C24,facteurs!$B$16:$C$19,2,FALSE)))</f>
        <v/>
      </c>
      <c r="F24" s="40"/>
      <c r="G24" s="5"/>
      <c r="H24" s="5"/>
      <c r="I24" s="5"/>
      <c r="J24" s="35">
        <f t="shared" ref="J24:J29" si="2">IF(F24="",0,(E24*F24))</f>
        <v>0</v>
      </c>
      <c r="K24" s="40"/>
      <c r="L24" s="44"/>
    </row>
    <row r="25" spans="2:12" x14ac:dyDescent="0.25">
      <c r="B25" s="10">
        <v>2</v>
      </c>
      <c r="C25" s="40"/>
      <c r="D25" s="41"/>
      <c r="E25" s="41" t="str">
        <f>IF(C25="","",(VLOOKUP(C25,facteurs!$B$16:$C$19,2,FALSE)))</f>
        <v/>
      </c>
      <c r="F25" s="40"/>
      <c r="G25" s="5"/>
      <c r="H25" s="5"/>
      <c r="I25" s="5"/>
      <c r="J25" s="35">
        <f t="shared" si="2"/>
        <v>0</v>
      </c>
      <c r="K25" s="40"/>
      <c r="L25" s="44"/>
    </row>
    <row r="26" spans="2:12" x14ac:dyDescent="0.25">
      <c r="B26" s="10">
        <v>3</v>
      </c>
      <c r="C26" s="40"/>
      <c r="D26" s="41"/>
      <c r="E26" s="41" t="str">
        <f>IF(C26="","",(VLOOKUP(C26,facteurs!$B$16:$C$19,2,FALSE)))</f>
        <v/>
      </c>
      <c r="F26" s="40"/>
      <c r="G26" s="5"/>
      <c r="H26" s="5"/>
      <c r="I26" s="5"/>
      <c r="J26" s="35">
        <f t="shared" si="2"/>
        <v>0</v>
      </c>
      <c r="K26" s="40"/>
      <c r="L26" s="44"/>
    </row>
    <row r="27" spans="2:12" x14ac:dyDescent="0.25">
      <c r="B27" s="10">
        <v>4</v>
      </c>
      <c r="C27" s="40"/>
      <c r="D27" s="41"/>
      <c r="E27" s="41" t="str">
        <f>IF(C27="","",(VLOOKUP(C27,facteurs!$B$16:$C$19,2,FALSE)))</f>
        <v/>
      </c>
      <c r="F27" s="40"/>
      <c r="G27" s="5"/>
      <c r="H27" s="5"/>
      <c r="I27" s="5"/>
      <c r="J27" s="35">
        <f t="shared" si="2"/>
        <v>0</v>
      </c>
      <c r="K27" s="40"/>
      <c r="L27" s="44"/>
    </row>
    <row r="28" spans="2:12" x14ac:dyDescent="0.25">
      <c r="B28" s="10">
        <v>5</v>
      </c>
      <c r="C28" s="40"/>
      <c r="D28" s="41"/>
      <c r="E28" s="41" t="str">
        <f>IF(C28="","",(VLOOKUP(C28,facteurs!$B$16:$C$19,2,FALSE)))</f>
        <v/>
      </c>
      <c r="F28" s="40"/>
      <c r="G28" s="5"/>
      <c r="H28" s="5"/>
      <c r="I28" s="5"/>
      <c r="J28" s="35">
        <f t="shared" si="2"/>
        <v>0</v>
      </c>
      <c r="K28" s="40"/>
      <c r="L28" s="44"/>
    </row>
    <row r="29" spans="2:12" ht="15.75" thickBot="1" x14ac:dyDescent="0.3">
      <c r="B29" s="11">
        <v>6</v>
      </c>
      <c r="C29" s="40"/>
      <c r="D29" s="42"/>
      <c r="E29" s="63" t="str">
        <f>IF(C29="","",(VLOOKUP(C29,facteurs!$B$16:$C$19,2,FALSE)))</f>
        <v/>
      </c>
      <c r="F29" s="43"/>
      <c r="G29" s="12"/>
      <c r="H29" s="12"/>
      <c r="I29" s="12"/>
      <c r="J29" s="36">
        <f t="shared" si="2"/>
        <v>0</v>
      </c>
      <c r="K29" s="43"/>
      <c r="L29" s="45"/>
    </row>
    <row r="30" spans="2:12" ht="15.75" thickBot="1" x14ac:dyDescent="0.3">
      <c r="C30" s="50" t="s">
        <v>17</v>
      </c>
      <c r="F30" s="16">
        <f>SUM(F24:F29)</f>
        <v>0</v>
      </c>
      <c r="J30" s="16">
        <f>SUM(J24:J29)</f>
        <v>0</v>
      </c>
      <c r="K30" s="16">
        <f>SUM(K24:K29)</f>
        <v>0</v>
      </c>
    </row>
    <row r="31" spans="2:12" ht="15.75" thickBot="1" x14ac:dyDescent="0.3">
      <c r="C31" s="51" t="s">
        <v>12</v>
      </c>
      <c r="J31" s="49">
        <f>J22+J30</f>
        <v>0</v>
      </c>
      <c r="K31" s="49">
        <f>K22+K30</f>
        <v>0</v>
      </c>
    </row>
    <row r="34" spans="3:7" ht="15.75" thickBot="1" x14ac:dyDescent="0.3">
      <c r="C34" s="22" t="str">
        <f>D4&amp;"  "&amp;","</f>
        <v xml:space="preserve">  ,</v>
      </c>
      <c r="D34" s="23">
        <f ca="1">K2</f>
        <v>41648</v>
      </c>
    </row>
    <row r="35" spans="3:7" x14ac:dyDescent="0.25">
      <c r="C35" s="54" t="s">
        <v>16</v>
      </c>
      <c r="D35" s="24"/>
      <c r="F35" s="25" t="s">
        <v>56</v>
      </c>
      <c r="G35" s="26"/>
    </row>
    <row r="36" spans="3:7" ht="15.75" thickBot="1" x14ac:dyDescent="0.3">
      <c r="C36" s="54"/>
      <c r="D36" s="24"/>
      <c r="F36" s="27" t="s">
        <v>57</v>
      </c>
      <c r="G36" s="28"/>
    </row>
    <row r="37" spans="3:7" x14ac:dyDescent="0.25">
      <c r="C37" s="54"/>
      <c r="D37" s="24"/>
    </row>
    <row r="38" spans="3:7" x14ac:dyDescent="0.25">
      <c r="C38" s="21" t="str">
        <f>IF(D5="","",D5)</f>
        <v/>
      </c>
      <c r="D38" s="24"/>
    </row>
  </sheetData>
  <dataConsolidate function="varp"/>
  <mergeCells count="9">
    <mergeCell ref="K4:K5"/>
    <mergeCell ref="C35:C37"/>
    <mergeCell ref="D2:F2"/>
    <mergeCell ref="D3:F3"/>
    <mergeCell ref="D4:F4"/>
    <mergeCell ref="D5:F5"/>
    <mergeCell ref="D6:F6"/>
    <mergeCell ref="D7:F7"/>
    <mergeCell ref="I4:J5"/>
  </mergeCells>
  <dataValidations xWindow="195" yWindow="461" count="4">
    <dataValidation type="custom" showInputMessage="1" showErrorMessage="1" errorTitle="Fehler" error="Harztyp stimmt nicht mit der Eingabe überein" sqref="F10:F21">
      <formula1>D10="Umweltharz"</formula1>
    </dataValidation>
    <dataValidation type="custom" showInputMessage="1" showErrorMessage="1" errorTitle="Fehler" error="Harztyp stimmt nicht mit der Eingabe überein" sqref="G24:G29 G10:G21">
      <formula1>D10="Normalharz"</formula1>
    </dataValidation>
    <dataValidation type="custom" showInputMessage="1" showErrorMessage="1" errorTitle="Fehler" error="Harztyp stimmt nicht mit der Eingabe überein" sqref="H24:I29 H10:H21">
      <formula1>D10="Gelcoat"</formula1>
    </dataValidation>
    <dataValidation type="custom" allowBlank="1" showDropDown="1" showInputMessage="1" showErrorMessage="1" errorTitle="Fehler" error="Verfahren stimmt nicht mit der Eingabe überein" sqref="I10:I21">
      <formula1>IF(OR(C10="SMC/BMC  Heisspressen",C10="SMC/BMC  Spritzgiessen"),1,0)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95" yWindow="461" count="3">
        <x14:dataValidation type="list" showInputMessage="1" showErrorMessage="1" promptTitle="Hilfsmittel" prompt="Entrez l'aide acheté">
          <x14:formula1>
            <xm:f>facteurs!$B$16:$B$20</xm:f>
          </x14:formula1>
          <xm:sqref>C24:C29</xm:sqref>
        </x14:dataValidation>
        <x14:dataValidation type="list" allowBlank="1" showInputMessage="1" showErrorMessage="1" promptTitle="Verfahren" prompt="Sélectionnez le_x000a_traitement_x000a_méthode">
          <x14:formula1>
            <xm:f>facteurs!$B$3:$B$9</xm:f>
          </x14:formula1>
          <xm:sqref>C10:C21</xm:sqref>
        </x14:dataValidation>
        <x14:dataValidation type="list" allowBlank="1" showInputMessage="1" showErrorMessage="1" promptTitle="Harztyp" prompt="Sélectionnez le type de résine">
          <x14:formula1>
            <xm:f>facteurs!$C$2:$E$2</xm:f>
          </x14:formula1>
          <xm:sqref>D10:D21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18" sqref="B18"/>
    </sheetView>
  </sheetViews>
  <sheetFormatPr baseColWidth="10" defaultRowHeight="15" x14ac:dyDescent="0.25"/>
  <cols>
    <col min="1" max="1" width="18.28515625" customWidth="1"/>
    <col min="2" max="2" width="46.85546875" customWidth="1"/>
    <col min="3" max="5" width="13.85546875" customWidth="1"/>
    <col min="6" max="6" width="40.7109375" customWidth="1"/>
  </cols>
  <sheetData>
    <row r="1" spans="2:7" ht="15.75" thickBot="1" x14ac:dyDescent="0.3"/>
    <row r="2" spans="2:7" ht="29.25" thickBot="1" x14ac:dyDescent="0.3">
      <c r="B2" s="2" t="s">
        <v>29</v>
      </c>
      <c r="C2" s="3" t="s">
        <v>39</v>
      </c>
      <c r="D2" s="3" t="s">
        <v>38</v>
      </c>
      <c r="E2" s="3" t="s">
        <v>1</v>
      </c>
    </row>
    <row r="3" spans="2:7" ht="29.25" thickBot="1" x14ac:dyDescent="0.3">
      <c r="B3" s="4" t="s">
        <v>42</v>
      </c>
      <c r="C3" s="17">
        <v>2.5000000000000001E-3</v>
      </c>
      <c r="D3" s="18">
        <v>2.5000000000000001E-3</v>
      </c>
      <c r="E3" s="1" t="s">
        <v>0</v>
      </c>
    </row>
    <row r="4" spans="2:7" ht="15.75" thickBot="1" x14ac:dyDescent="0.3">
      <c r="B4" s="4" t="s">
        <v>43</v>
      </c>
      <c r="C4" s="17">
        <v>5.0000000000000001E-3</v>
      </c>
      <c r="D4" s="18">
        <v>5.0000000000000001E-3</v>
      </c>
      <c r="E4" s="1" t="s">
        <v>0</v>
      </c>
    </row>
    <row r="5" spans="2:7" ht="15.75" thickBot="1" x14ac:dyDescent="0.3">
      <c r="B5" s="4" t="s">
        <v>59</v>
      </c>
      <c r="C5" s="17">
        <v>0.01</v>
      </c>
      <c r="D5" s="18">
        <v>0.01</v>
      </c>
      <c r="E5" s="1" t="s">
        <v>0</v>
      </c>
    </row>
    <row r="6" spans="2:7" ht="15.75" thickBot="1" x14ac:dyDescent="0.3">
      <c r="B6" s="4" t="s">
        <v>44</v>
      </c>
      <c r="C6" s="17">
        <v>0.02</v>
      </c>
      <c r="D6" s="18">
        <v>3.5000000000000003E-2</v>
      </c>
      <c r="E6" s="18">
        <v>0.1</v>
      </c>
    </row>
    <row r="7" spans="2:7" ht="15.75" thickBot="1" x14ac:dyDescent="0.3">
      <c r="B7" s="4" t="s">
        <v>45</v>
      </c>
      <c r="C7" s="17">
        <v>0.05</v>
      </c>
      <c r="D7" s="18">
        <v>0.08</v>
      </c>
      <c r="E7" s="18">
        <v>0.12</v>
      </c>
    </row>
    <row r="8" spans="2:7" ht="15.75" thickBot="1" x14ac:dyDescent="0.3">
      <c r="B8" s="4" t="s">
        <v>40</v>
      </c>
      <c r="C8" s="1" t="s">
        <v>0</v>
      </c>
      <c r="D8" s="17">
        <v>5.0000000000000001E-3</v>
      </c>
      <c r="E8" s="1" t="s">
        <v>0</v>
      </c>
    </row>
    <row r="9" spans="2:7" ht="15.75" thickBot="1" x14ac:dyDescent="0.3">
      <c r="B9" s="4" t="s">
        <v>41</v>
      </c>
      <c r="C9" s="1" t="s">
        <v>0</v>
      </c>
      <c r="D9" s="17">
        <v>5.0000000000000001E-3</v>
      </c>
      <c r="E9" s="1" t="s">
        <v>0</v>
      </c>
    </row>
    <row r="10" spans="2:7" ht="15.75" thickBot="1" x14ac:dyDescent="0.3">
      <c r="B10" s="4"/>
      <c r="C10" s="17"/>
      <c r="D10" s="18"/>
      <c r="E10" s="18"/>
    </row>
    <row r="11" spans="2:7" ht="15.75" thickBot="1" x14ac:dyDescent="0.3"/>
    <row r="12" spans="2:7" x14ac:dyDescent="0.25">
      <c r="B12" t="s">
        <v>30</v>
      </c>
      <c r="C12" s="29" t="s">
        <v>36</v>
      </c>
      <c r="D12" s="30"/>
      <c r="E12" s="30"/>
      <c r="F12" s="30"/>
      <c r="G12" s="31"/>
    </row>
    <row r="13" spans="2:7" ht="15.75" thickBot="1" x14ac:dyDescent="0.3">
      <c r="C13" s="32" t="s">
        <v>34</v>
      </c>
      <c r="D13" s="33"/>
      <c r="E13" s="33"/>
      <c r="F13" s="34"/>
      <c r="G13" s="34"/>
    </row>
    <row r="14" spans="2:7" ht="15.75" thickBot="1" x14ac:dyDescent="0.3"/>
    <row r="15" spans="2:7" ht="15.75" thickBot="1" x14ac:dyDescent="0.3">
      <c r="B15" s="2" t="s">
        <v>37</v>
      </c>
      <c r="C15" s="3" t="s">
        <v>31</v>
      </c>
    </row>
    <row r="16" spans="2:7" ht="15.75" thickBot="1" x14ac:dyDescent="0.3">
      <c r="B16" s="4" t="s">
        <v>26</v>
      </c>
      <c r="C16" s="17">
        <v>1</v>
      </c>
    </row>
    <row r="17" spans="2:3" ht="15.75" thickBot="1" x14ac:dyDescent="0.3">
      <c r="B17" s="4" t="s">
        <v>32</v>
      </c>
      <c r="C17" s="17">
        <v>1</v>
      </c>
    </row>
    <row r="18" spans="2:3" ht="15.75" thickBot="1" x14ac:dyDescent="0.3">
      <c r="B18" s="4" t="s">
        <v>33</v>
      </c>
      <c r="C18" s="17">
        <v>0</v>
      </c>
    </row>
    <row r="19" spans="2:3" ht="15.75" thickBot="1" x14ac:dyDescent="0.3">
      <c r="B19" s="4" t="s">
        <v>72</v>
      </c>
      <c r="C19" s="17">
        <v>0</v>
      </c>
    </row>
    <row r="20" spans="2:3" ht="15.75" thickBot="1" x14ac:dyDescent="0.3">
      <c r="B20" s="4"/>
      <c r="C20" s="17"/>
    </row>
  </sheetData>
  <sheetProtection password="DD33" sheet="1" objects="1" scenarios="1" selectLockedCells="1" selectUnlockedCells="1"/>
  <printOptions headings="1" gridLines="1"/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N25" sqref="N25"/>
    </sheetView>
  </sheetViews>
  <sheetFormatPr baseColWidth="10" defaultRowHeight="15" x14ac:dyDescent="0.25"/>
  <cols>
    <col min="1" max="1" width="4.28515625" customWidth="1"/>
    <col min="2" max="5" width="21.85546875" customWidth="1"/>
  </cols>
  <sheetData>
    <row r="1" spans="2:6" ht="26.25" x14ac:dyDescent="0.4">
      <c r="B1" s="38" t="s">
        <v>62</v>
      </c>
    </row>
    <row r="2" spans="2:6" ht="15.75" thickBot="1" x14ac:dyDescent="0.3"/>
    <row r="3" spans="2:6" ht="15.75" thickBot="1" x14ac:dyDescent="0.3">
      <c r="B3" s="47" t="s">
        <v>63</v>
      </c>
      <c r="C3" s="46"/>
    </row>
    <row r="4" spans="2:6" ht="15.75" thickBot="1" x14ac:dyDescent="0.3"/>
    <row r="5" spans="2:6" x14ac:dyDescent="0.25">
      <c r="B5" s="29" t="s">
        <v>64</v>
      </c>
      <c r="C5" s="30"/>
      <c r="D5" s="30"/>
      <c r="E5" s="31"/>
    </row>
    <row r="6" spans="2:6" ht="15.75" thickBot="1" x14ac:dyDescent="0.3">
      <c r="B6" s="32" t="s">
        <v>65</v>
      </c>
      <c r="C6" s="33"/>
      <c r="D6" s="33"/>
      <c r="E6" s="34"/>
    </row>
    <row r="7" spans="2:6" x14ac:dyDescent="0.25">
      <c r="F7" s="39"/>
    </row>
    <row r="8" spans="2:6" x14ac:dyDescent="0.25">
      <c r="B8" t="s">
        <v>69</v>
      </c>
      <c r="F8" s="39"/>
    </row>
    <row r="9" spans="2:6" x14ac:dyDescent="0.25">
      <c r="B9" t="s">
        <v>68</v>
      </c>
      <c r="F9" s="39"/>
    </row>
    <row r="10" spans="2:6" x14ac:dyDescent="0.25">
      <c r="B10" t="s">
        <v>67</v>
      </c>
      <c r="F10" s="39"/>
    </row>
    <row r="11" spans="2:6" x14ac:dyDescent="0.25">
      <c r="B11" t="s">
        <v>66</v>
      </c>
      <c r="F11" s="39"/>
    </row>
    <row r="20" spans="2:2" x14ac:dyDescent="0.25">
      <c r="B20" t="s">
        <v>70</v>
      </c>
    </row>
    <row r="21" spans="2:2" x14ac:dyDescent="0.25">
      <c r="B21" t="s">
        <v>71</v>
      </c>
    </row>
    <row r="24" spans="2:2" x14ac:dyDescent="0.25">
      <c r="B24" s="39" t="s">
        <v>35</v>
      </c>
    </row>
    <row r="25" spans="2:2" x14ac:dyDescent="0.25">
      <c r="B25" t="s">
        <v>60</v>
      </c>
    </row>
    <row r="26" spans="2:2" x14ac:dyDescent="0.25">
      <c r="B26" t="s">
        <v>61</v>
      </c>
    </row>
    <row r="27" spans="2:2" x14ac:dyDescent="0.25">
      <c r="B27" t="s">
        <v>9</v>
      </c>
    </row>
    <row r="28" spans="2:2" x14ac:dyDescent="0.25">
      <c r="B28" t="s">
        <v>10</v>
      </c>
    </row>
    <row r="30" spans="2:2" x14ac:dyDescent="0.25">
      <c r="B30" t="s">
        <v>11</v>
      </c>
    </row>
  </sheetData>
  <sheetProtection password="DD33"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opLeftCell="A2" zoomScaleNormal="100" workbookViewId="0">
      <selection activeCell="E27" sqref="E27"/>
    </sheetView>
  </sheetViews>
  <sheetFormatPr baseColWidth="10" defaultRowHeight="15" x14ac:dyDescent="0.25"/>
  <cols>
    <col min="1" max="1" width="2.7109375" customWidth="1"/>
    <col min="2" max="2" width="5.85546875" customWidth="1"/>
    <col min="3" max="3" width="37.140625" customWidth="1"/>
    <col min="4" max="4" width="14" customWidth="1"/>
    <col min="5" max="5" width="15.85546875" customWidth="1"/>
    <col min="6" max="9" width="12.5703125" customWidth="1"/>
    <col min="10" max="10" width="14.85546875" customWidth="1"/>
    <col min="12" max="12" width="25.85546875" customWidth="1"/>
  </cols>
  <sheetData>
    <row r="2" spans="2:12" x14ac:dyDescent="0.25">
      <c r="C2" t="s">
        <v>46</v>
      </c>
      <c r="D2" s="55" t="s">
        <v>4</v>
      </c>
      <c r="E2" s="55"/>
      <c r="F2" s="55"/>
      <c r="K2" s="20">
        <f ca="1">TODAY()</f>
        <v>41648</v>
      </c>
    </row>
    <row r="3" spans="2:12" ht="15.75" thickBot="1" x14ac:dyDescent="0.3">
      <c r="C3" t="s">
        <v>3</v>
      </c>
      <c r="D3" s="56" t="s">
        <v>5</v>
      </c>
      <c r="E3" s="56"/>
      <c r="F3" s="56"/>
    </row>
    <row r="4" spans="2:12" ht="15.75" customHeight="1" x14ac:dyDescent="0.25">
      <c r="C4" t="s">
        <v>47</v>
      </c>
      <c r="D4" s="56" t="s">
        <v>6</v>
      </c>
      <c r="E4" s="56"/>
      <c r="F4" s="56"/>
      <c r="I4" s="62" t="s">
        <v>24</v>
      </c>
      <c r="J4" s="59"/>
      <c r="K4" s="52">
        <f ca="1">K2-366</f>
        <v>41282</v>
      </c>
    </row>
    <row r="5" spans="2:12" ht="15.75" customHeight="1" thickBot="1" x14ac:dyDescent="0.3">
      <c r="C5" t="s">
        <v>48</v>
      </c>
      <c r="D5" s="56" t="s">
        <v>7</v>
      </c>
      <c r="E5" s="56"/>
      <c r="F5" s="56"/>
      <c r="I5" s="60"/>
      <c r="J5" s="61"/>
      <c r="K5" s="53"/>
    </row>
    <row r="6" spans="2:12" x14ac:dyDescent="0.25">
      <c r="C6" t="s">
        <v>50</v>
      </c>
      <c r="D6" s="56" t="s">
        <v>14</v>
      </c>
      <c r="E6" s="56"/>
      <c r="F6" s="56"/>
    </row>
    <row r="7" spans="2:12" x14ac:dyDescent="0.25">
      <c r="C7" t="s">
        <v>49</v>
      </c>
      <c r="D7" s="57" t="s">
        <v>13</v>
      </c>
      <c r="E7" s="55"/>
      <c r="F7" s="55"/>
    </row>
    <row r="8" spans="2:12" ht="15.75" thickBot="1" x14ac:dyDescent="0.3"/>
    <row r="9" spans="2:12" ht="45" x14ac:dyDescent="0.25">
      <c r="B9" s="6"/>
      <c r="C9" s="7" t="s">
        <v>19</v>
      </c>
      <c r="D9" s="7" t="s">
        <v>20</v>
      </c>
      <c r="E9" s="8" t="s">
        <v>21</v>
      </c>
      <c r="F9" s="8" t="s">
        <v>55</v>
      </c>
      <c r="G9" s="8" t="s">
        <v>54</v>
      </c>
      <c r="H9" s="8" t="s">
        <v>2</v>
      </c>
      <c r="I9" s="8" t="s">
        <v>8</v>
      </c>
      <c r="J9" s="8" t="s">
        <v>22</v>
      </c>
      <c r="K9" s="8" t="s">
        <v>27</v>
      </c>
      <c r="L9" s="9" t="s">
        <v>23</v>
      </c>
    </row>
    <row r="10" spans="2:12" x14ac:dyDescent="0.25">
      <c r="B10" s="10">
        <v>1</v>
      </c>
      <c r="C10" s="40" t="s">
        <v>44</v>
      </c>
      <c r="D10" s="40" t="s">
        <v>39</v>
      </c>
      <c r="E10" s="19">
        <f>IF(C10="","",INDEX(facteurs!$B$2:$E$9,MATCH($C10,facteurs!$B$2:$B$9,0),MATCH($D10,facteurs!$B$2:$E$2,0)))</f>
        <v>0.02</v>
      </c>
      <c r="F10" s="40">
        <v>20000</v>
      </c>
      <c r="G10" s="40"/>
      <c r="H10" s="40"/>
      <c r="I10" s="40"/>
      <c r="J10" s="35">
        <f>IF(OR(E10="-",E10=""),0,(E10*F10)+(E10*G10)+(E10*H10)+(E10*I10))</f>
        <v>400</v>
      </c>
      <c r="K10" s="40">
        <v>180</v>
      </c>
      <c r="L10" s="44" t="s">
        <v>28</v>
      </c>
    </row>
    <row r="11" spans="2:12" x14ac:dyDescent="0.25">
      <c r="B11" s="10">
        <v>2</v>
      </c>
      <c r="C11" s="40" t="s">
        <v>44</v>
      </c>
      <c r="D11" s="40" t="s">
        <v>38</v>
      </c>
      <c r="E11" s="19">
        <f>IF(C11="","",INDEX(facteurs!$B$2:$E$9,MATCH($C11,facteurs!$B$2:$B$9,0),MATCH($D11,facteurs!$B$2:$E$2,0)))</f>
        <v>3.5000000000000003E-2</v>
      </c>
      <c r="F11" s="40"/>
      <c r="G11" s="40">
        <v>10000</v>
      </c>
      <c r="H11" s="40"/>
      <c r="I11" s="40"/>
      <c r="J11" s="35">
        <f t="shared" ref="J11:J21" si="0">IF(OR(E11="-",E11=""),0,(E11*F11)+(E11*G11)+(E11*H11)+(E11*I11))</f>
        <v>350.00000000000006</v>
      </c>
      <c r="K11" s="40">
        <v>400</v>
      </c>
      <c r="L11" s="44" t="s">
        <v>52</v>
      </c>
    </row>
    <row r="12" spans="2:12" x14ac:dyDescent="0.25">
      <c r="B12" s="10">
        <v>3</v>
      </c>
      <c r="C12" s="40" t="s">
        <v>42</v>
      </c>
      <c r="D12" s="40" t="s">
        <v>38</v>
      </c>
      <c r="E12" s="19">
        <f>IF(C12="","",INDEX(facteurs!$B$2:$E$9,MATCH($C12,facteurs!$B$2:$B$9,0),MATCH($D12,facteurs!$B$2:$E$2,0)))</f>
        <v>2.5000000000000001E-3</v>
      </c>
      <c r="F12" s="40"/>
      <c r="G12" s="40">
        <v>20000</v>
      </c>
      <c r="H12" s="40"/>
      <c r="I12" s="40"/>
      <c r="J12" s="35">
        <f t="shared" si="0"/>
        <v>50</v>
      </c>
      <c r="K12" s="40">
        <v>100</v>
      </c>
      <c r="L12" s="44" t="s">
        <v>53</v>
      </c>
    </row>
    <row r="13" spans="2:12" x14ac:dyDescent="0.25">
      <c r="B13" s="10">
        <v>4</v>
      </c>
      <c r="C13" s="40" t="s">
        <v>44</v>
      </c>
      <c r="D13" s="40" t="s">
        <v>1</v>
      </c>
      <c r="E13" s="19">
        <f>IF(C13="","",INDEX(facteurs!$B$2:$E$9,MATCH($C13,facteurs!$B$2:$B$9,0),MATCH($D13,facteurs!$B$2:$E$2,0)))</f>
        <v>0.1</v>
      </c>
      <c r="F13" s="40"/>
      <c r="G13" s="40"/>
      <c r="H13" s="40">
        <v>1500</v>
      </c>
      <c r="I13" s="40"/>
      <c r="J13" s="35">
        <f t="shared" si="0"/>
        <v>150</v>
      </c>
      <c r="K13" s="40">
        <v>70</v>
      </c>
      <c r="L13" s="44"/>
    </row>
    <row r="14" spans="2:12" x14ac:dyDescent="0.25">
      <c r="B14" s="10">
        <v>5</v>
      </c>
      <c r="C14" s="40" t="s">
        <v>45</v>
      </c>
      <c r="D14" s="40" t="s">
        <v>1</v>
      </c>
      <c r="E14" s="19">
        <f>IF(C14="","",INDEX(facteurs!$B$2:$E$9,MATCH($C14,facteurs!$B$2:$B$9,0),MATCH($D14,facteurs!$B$2:$E$2,0)))</f>
        <v>0.12</v>
      </c>
      <c r="F14" s="40"/>
      <c r="G14" s="40"/>
      <c r="H14" s="40">
        <v>500</v>
      </c>
      <c r="I14" s="40"/>
      <c r="J14" s="35">
        <f t="shared" si="0"/>
        <v>60</v>
      </c>
      <c r="K14" s="40">
        <v>90</v>
      </c>
      <c r="L14" s="44"/>
    </row>
    <row r="15" spans="2:12" x14ac:dyDescent="0.25">
      <c r="B15" s="10">
        <v>6</v>
      </c>
      <c r="C15" s="40" t="s">
        <v>40</v>
      </c>
      <c r="D15" s="40" t="s">
        <v>38</v>
      </c>
      <c r="E15" s="19">
        <f>IF(C15="","",INDEX(facteurs!$B$2:$E$9,MATCH($C15,facteurs!$B$2:$B$9,0),MATCH($D15,facteurs!$B$2:$E$2,0)))</f>
        <v>5.0000000000000001E-3</v>
      </c>
      <c r="F15" s="40"/>
      <c r="G15" s="40"/>
      <c r="H15" s="40"/>
      <c r="I15" s="40">
        <v>25000</v>
      </c>
      <c r="J15" s="35">
        <f t="shared" si="0"/>
        <v>125</v>
      </c>
      <c r="K15" s="40">
        <v>120</v>
      </c>
      <c r="L15" s="44"/>
    </row>
    <row r="16" spans="2:12" x14ac:dyDescent="0.25">
      <c r="B16" s="10">
        <v>7</v>
      </c>
      <c r="C16" s="40" t="s">
        <v>41</v>
      </c>
      <c r="D16" s="40" t="s">
        <v>38</v>
      </c>
      <c r="E16" s="19">
        <f>IF(C16="","",INDEX(facteurs!$B$2:$E$9,MATCH($C16,facteurs!$B$2:$B$9,0),MATCH($D16,facteurs!$B$2:$E$2,0)))</f>
        <v>5.0000000000000001E-3</v>
      </c>
      <c r="F16" s="40"/>
      <c r="G16" s="40"/>
      <c r="H16" s="40"/>
      <c r="I16" s="40">
        <v>50000</v>
      </c>
      <c r="J16" s="35">
        <f t="shared" si="0"/>
        <v>250</v>
      </c>
      <c r="K16" s="40">
        <v>260</v>
      </c>
      <c r="L16" s="44"/>
    </row>
    <row r="17" spans="2:12" x14ac:dyDescent="0.25">
      <c r="B17" s="10">
        <v>8</v>
      </c>
      <c r="C17" s="40"/>
      <c r="D17" s="40"/>
      <c r="E17" s="19" t="str">
        <f>IF(C17="","",INDEX(facteurs!$B$2:$E$9,MATCH($C17,facteurs!$B$2:$B$9,0),MATCH($D17,facteurs!$B$2:$E$2,0)))</f>
        <v/>
      </c>
      <c r="F17" s="40"/>
      <c r="G17" s="40"/>
      <c r="H17" s="40"/>
      <c r="I17" s="40"/>
      <c r="J17" s="35">
        <f t="shared" si="0"/>
        <v>0</v>
      </c>
      <c r="K17" s="40"/>
      <c r="L17" s="44"/>
    </row>
    <row r="18" spans="2:12" x14ac:dyDescent="0.25">
      <c r="B18" s="10">
        <v>9</v>
      </c>
      <c r="C18" s="40"/>
      <c r="D18" s="40"/>
      <c r="E18" s="19" t="str">
        <f>IF(C18="","",INDEX(facteurs!$B$2:$E$9,MATCH($C18,facteurs!$B$2:$B$9,0),MATCH($D18,facteurs!$B$2:$E$2,0)))</f>
        <v/>
      </c>
      <c r="F18" s="40"/>
      <c r="G18" s="40"/>
      <c r="H18" s="40"/>
      <c r="I18" s="40"/>
      <c r="J18" s="35">
        <f t="shared" si="0"/>
        <v>0</v>
      </c>
      <c r="K18" s="40"/>
      <c r="L18" s="44"/>
    </row>
    <row r="19" spans="2:12" x14ac:dyDescent="0.25">
      <c r="B19" s="10">
        <v>10</v>
      </c>
      <c r="C19" s="40"/>
      <c r="D19" s="40"/>
      <c r="E19" s="19" t="str">
        <f>IF(C19="","",INDEX(facteurs!$B$2:$E$9,MATCH($C19,facteurs!$B$2:$B$9,0),MATCH($D19,facteurs!$B$2:$E$2,0)))</f>
        <v/>
      </c>
      <c r="F19" s="40"/>
      <c r="G19" s="40"/>
      <c r="H19" s="40"/>
      <c r="I19" s="40"/>
      <c r="J19" s="35">
        <f t="shared" si="0"/>
        <v>0</v>
      </c>
      <c r="K19" s="40"/>
      <c r="L19" s="44"/>
    </row>
    <row r="20" spans="2:12" x14ac:dyDescent="0.25">
      <c r="B20" s="10">
        <v>11</v>
      </c>
      <c r="C20" s="40"/>
      <c r="D20" s="40"/>
      <c r="E20" s="19" t="str">
        <f>IF(C20="","",INDEX(facteurs!$B$2:$E$9,MATCH($C20,facteurs!$B$2:$B$9,0),MATCH($D20,facteurs!$B$2:$E$2,0)))</f>
        <v/>
      </c>
      <c r="F20" s="40"/>
      <c r="G20" s="40"/>
      <c r="H20" s="40"/>
      <c r="I20" s="40"/>
      <c r="J20" s="35">
        <f t="shared" si="0"/>
        <v>0</v>
      </c>
      <c r="K20" s="40"/>
      <c r="L20" s="44"/>
    </row>
    <row r="21" spans="2:12" ht="15.75" thickBot="1" x14ac:dyDescent="0.3">
      <c r="B21" s="11">
        <v>12</v>
      </c>
      <c r="C21" s="40"/>
      <c r="D21" s="40"/>
      <c r="E21" s="19" t="str">
        <f>IF(C21="","",INDEX(facteurs!$B$2:$E$9,MATCH($C21,facteurs!$B$2:$B$9,0),MATCH($D21,facteurs!$B$2:$E$2,0)))</f>
        <v/>
      </c>
      <c r="F21" s="43"/>
      <c r="G21" s="43"/>
      <c r="H21" s="43"/>
      <c r="I21" s="40"/>
      <c r="J21" s="35">
        <f t="shared" si="0"/>
        <v>0</v>
      </c>
      <c r="K21" s="43"/>
      <c r="L21" s="45"/>
    </row>
    <row r="22" spans="2:12" ht="15.75" thickBot="1" x14ac:dyDescent="0.3">
      <c r="B22" s="48"/>
      <c r="C22" s="16" t="s">
        <v>25</v>
      </c>
      <c r="F22" s="13">
        <f t="shared" ref="F22:K22" si="1">SUM(F10:F21)</f>
        <v>20000</v>
      </c>
      <c r="G22" s="14">
        <f t="shared" si="1"/>
        <v>30000</v>
      </c>
      <c r="H22" s="14">
        <f t="shared" si="1"/>
        <v>2000</v>
      </c>
      <c r="I22" s="14">
        <f t="shared" si="1"/>
        <v>75000</v>
      </c>
      <c r="J22" s="37">
        <f t="shared" si="1"/>
        <v>1385</v>
      </c>
      <c r="K22" s="15">
        <f t="shared" si="1"/>
        <v>1220</v>
      </c>
      <c r="L22" s="9"/>
    </row>
    <row r="23" spans="2:12" ht="33.75" customHeight="1" x14ac:dyDescent="0.25">
      <c r="B23" s="6"/>
      <c r="C23" s="7" t="s">
        <v>58</v>
      </c>
      <c r="D23" s="7"/>
      <c r="E23" s="8" t="s">
        <v>31</v>
      </c>
      <c r="F23" s="8" t="s">
        <v>18</v>
      </c>
      <c r="G23" s="8"/>
      <c r="H23" s="8"/>
      <c r="I23" s="8"/>
      <c r="J23" s="8" t="s">
        <v>22</v>
      </c>
      <c r="K23" s="8"/>
      <c r="L23" s="9"/>
    </row>
    <row r="24" spans="2:12" x14ac:dyDescent="0.25">
      <c r="B24" s="10">
        <v>1</v>
      </c>
      <c r="C24" s="40" t="s">
        <v>26</v>
      </c>
      <c r="D24" s="41"/>
      <c r="E24" s="41">
        <f>IF(C24="","",(VLOOKUP(C24,facteurs!$B$16:$C$19,2,FALSE)))</f>
        <v>1</v>
      </c>
      <c r="F24" s="40">
        <v>200</v>
      </c>
      <c r="G24" s="5"/>
      <c r="H24" s="5"/>
      <c r="I24" s="5"/>
      <c r="J24" s="35">
        <f t="shared" ref="J24:J29" si="2">IF(F24="",0,(E24*F24))</f>
        <v>200</v>
      </c>
      <c r="K24" s="40">
        <v>200</v>
      </c>
      <c r="L24" s="44"/>
    </row>
    <row r="25" spans="2:12" x14ac:dyDescent="0.25">
      <c r="B25" s="10">
        <v>2</v>
      </c>
      <c r="C25" s="40" t="s">
        <v>32</v>
      </c>
      <c r="D25" s="41"/>
      <c r="E25" s="41">
        <f>IF(C25="","",(VLOOKUP(C25,facteurs!$B$16:$C$19,2,FALSE)))</f>
        <v>1</v>
      </c>
      <c r="F25" s="40">
        <v>10</v>
      </c>
      <c r="G25" s="5"/>
      <c r="H25" s="5"/>
      <c r="I25" s="5"/>
      <c r="J25" s="35">
        <f t="shared" si="2"/>
        <v>10</v>
      </c>
      <c r="K25" s="40">
        <v>0</v>
      </c>
      <c r="L25" s="44"/>
    </row>
    <row r="26" spans="2:12" x14ac:dyDescent="0.25">
      <c r="B26" s="10">
        <v>3</v>
      </c>
      <c r="C26" s="40" t="s">
        <v>33</v>
      </c>
      <c r="D26" s="41"/>
      <c r="E26" s="41">
        <v>0.3</v>
      </c>
      <c r="F26" s="40">
        <v>150</v>
      </c>
      <c r="G26" s="5"/>
      <c r="H26" s="5"/>
      <c r="I26" s="5"/>
      <c r="J26" s="35">
        <f t="shared" si="2"/>
        <v>45</v>
      </c>
      <c r="K26" s="40">
        <v>25</v>
      </c>
      <c r="L26" s="44"/>
    </row>
    <row r="27" spans="2:12" x14ac:dyDescent="0.25">
      <c r="B27" s="10">
        <v>4</v>
      </c>
      <c r="C27" s="40" t="s">
        <v>72</v>
      </c>
      <c r="D27" s="41" t="s">
        <v>15</v>
      </c>
      <c r="E27" s="41">
        <v>0.1</v>
      </c>
      <c r="F27" s="40">
        <v>20</v>
      </c>
      <c r="G27" s="5"/>
      <c r="H27" s="5"/>
      <c r="I27" s="5"/>
      <c r="J27" s="35">
        <f t="shared" si="2"/>
        <v>2</v>
      </c>
      <c r="K27" s="40">
        <v>55</v>
      </c>
      <c r="L27" s="44"/>
    </row>
    <row r="28" spans="2:12" x14ac:dyDescent="0.25">
      <c r="B28" s="10">
        <v>5</v>
      </c>
      <c r="C28" s="40"/>
      <c r="D28" s="41"/>
      <c r="E28" s="41" t="str">
        <f>IF(C28="","",(VLOOKUP(C28,facteurs!$B$16:$C$19,2,FALSE)))</f>
        <v/>
      </c>
      <c r="F28" s="40"/>
      <c r="G28" s="5"/>
      <c r="H28" s="5"/>
      <c r="I28" s="5"/>
      <c r="J28" s="35">
        <f t="shared" si="2"/>
        <v>0</v>
      </c>
      <c r="K28" s="40"/>
      <c r="L28" s="44"/>
    </row>
    <row r="29" spans="2:12" ht="15.75" thickBot="1" x14ac:dyDescent="0.3">
      <c r="B29" s="11">
        <v>6</v>
      </c>
      <c r="C29" s="40"/>
      <c r="D29" s="42"/>
      <c r="E29" s="41" t="str">
        <f>IF(C29="","",(VLOOKUP(C29,facteurs!$B$16:$C$19,2,FALSE)))</f>
        <v/>
      </c>
      <c r="F29" s="43"/>
      <c r="G29" s="12"/>
      <c r="H29" s="12"/>
      <c r="I29" s="12"/>
      <c r="J29" s="36">
        <f t="shared" si="2"/>
        <v>0</v>
      </c>
      <c r="K29" s="43"/>
      <c r="L29" s="45"/>
    </row>
    <row r="30" spans="2:12" ht="15.75" thickBot="1" x14ac:dyDescent="0.3">
      <c r="C30" s="50" t="s">
        <v>17</v>
      </c>
      <c r="F30" s="16">
        <f>SUM(F24:F29)</f>
        <v>380</v>
      </c>
      <c r="J30" s="16">
        <f>SUM(J24:J29)</f>
        <v>257</v>
      </c>
      <c r="K30" s="16">
        <f>SUM(K24:K29)</f>
        <v>280</v>
      </c>
    </row>
    <row r="31" spans="2:12" ht="15.75" thickBot="1" x14ac:dyDescent="0.3">
      <c r="C31" s="51" t="s">
        <v>12</v>
      </c>
      <c r="J31" s="49">
        <f>J22+J30</f>
        <v>1642</v>
      </c>
      <c r="K31" s="49">
        <f>K22+K30</f>
        <v>1500</v>
      </c>
    </row>
    <row r="34" spans="3:7" x14ac:dyDescent="0.25">
      <c r="C34" s="22" t="str">
        <f>D4&amp;"  "&amp;","</f>
        <v>5723 Teufenthal  ,</v>
      </c>
      <c r="D34" s="23">
        <f ca="1">K2</f>
        <v>41648</v>
      </c>
    </row>
    <row r="35" spans="3:7" ht="15.75" thickBot="1" x14ac:dyDescent="0.3">
      <c r="C35" s="54" t="s">
        <v>16</v>
      </c>
      <c r="D35" s="24"/>
    </row>
    <row r="36" spans="3:7" x14ac:dyDescent="0.25">
      <c r="C36" s="54"/>
      <c r="D36" s="24"/>
      <c r="F36" s="25" t="s">
        <v>56</v>
      </c>
      <c r="G36" s="26"/>
    </row>
    <row r="37" spans="3:7" ht="15.75" thickBot="1" x14ac:dyDescent="0.3">
      <c r="C37" s="54"/>
      <c r="D37" s="24"/>
      <c r="F37" s="27" t="s">
        <v>57</v>
      </c>
      <c r="G37" s="28"/>
    </row>
    <row r="38" spans="3:7" x14ac:dyDescent="0.25">
      <c r="C38" s="21" t="str">
        <f>IF(D5="","",D5)</f>
        <v>Hans Muster</v>
      </c>
      <c r="D38" s="24"/>
    </row>
  </sheetData>
  <sheetProtection password="DD33" sheet="1" objects="1" scenarios="1"/>
  <dataConsolidate function="varp"/>
  <mergeCells count="9">
    <mergeCell ref="D2:F2"/>
    <mergeCell ref="D3:F3"/>
    <mergeCell ref="D4:F4"/>
    <mergeCell ref="I4:J5"/>
    <mergeCell ref="K4:K5"/>
    <mergeCell ref="D5:F5"/>
    <mergeCell ref="D6:F6"/>
    <mergeCell ref="D7:F7"/>
    <mergeCell ref="C35:C37"/>
  </mergeCells>
  <dataValidations count="4">
    <dataValidation type="custom" allowBlank="1" showDropDown="1" showInputMessage="1" showErrorMessage="1" errorTitle="Fehler" error="Verfahren stimmt nicht mit der Eingabe überein" sqref="I10:I21">
      <formula1>IF(OR(C10="SMC/BMC  Heisspressen",C10="SMC/BMC  Spritzgiessen"),1,0)</formula1>
    </dataValidation>
    <dataValidation type="custom" showInputMessage="1" showErrorMessage="1" errorTitle="Fehler" error="Harztyp stimmt nicht mit der Eingabe überein" sqref="H24:I29 H10:H21">
      <formula1>D10="Gelcoat"</formula1>
    </dataValidation>
    <dataValidation type="custom" showInputMessage="1" showErrorMessage="1" errorTitle="Fehler" error="Harztyp stimmt nicht mit der Eingabe überein" sqref="G24:G29 G10:G21">
      <formula1>D10="Normalharz"</formula1>
    </dataValidation>
    <dataValidation type="custom" showInputMessage="1" showErrorMessage="1" errorTitle="Fehler" error="Harztyp stimmt nicht mit der Eingabe überein" sqref="F10:F21">
      <formula1>D10="Umweltharz"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erfahren" prompt="Wählen Sie das _x000a_Verarbeitungs-_x000a_verfahren">
          <x14:formula1>
            <xm:f>facteurs!$B$3:$B$9</xm:f>
          </x14:formula1>
          <xm:sqref>C10:C21</xm:sqref>
        </x14:dataValidation>
        <x14:dataValidation type="list" allowBlank="1" showInputMessage="1" showErrorMessage="1" promptTitle="Harztyp" prompt="Wählen Sie den Harztyp">
          <x14:formula1>
            <xm:f>facteurs!$C$2:$E$2</xm:f>
          </x14:formula1>
          <xm:sqref>D10:D21</xm:sqref>
        </x14:dataValidation>
        <x14:dataValidation type="list" showInputMessage="1" showErrorMessage="1" promptTitle="Hilfsmittel" prompt="Erfassen Sie das eingekaufte Hilfsmittels">
          <x14:formula1>
            <xm:f>facteurs!$B$16:$B$20</xm:f>
          </x14:formula1>
          <xm:sqref>C24:C29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Erfassungsbogen</vt:lpstr>
      <vt:lpstr>facteurs</vt:lpstr>
      <vt:lpstr>Instruction</vt:lpstr>
      <vt:lpstr>Exemple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Stauffer</dc:creator>
  <cp:lastModifiedBy>Peter Stauffer</cp:lastModifiedBy>
  <cp:lastPrinted>2013-02-19T07:28:50Z</cp:lastPrinted>
  <dcterms:created xsi:type="dcterms:W3CDTF">2012-11-20T13:46:40Z</dcterms:created>
  <dcterms:modified xsi:type="dcterms:W3CDTF">2014-01-09T07:16:38Z</dcterms:modified>
</cp:coreProperties>
</file>